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 activeTab="1"/>
  </bookViews>
  <sheets>
    <sheet name="Projet 1 an" sheetId="1" r:id="rId1"/>
    <sheet name="Projet 2 ans" sheetId="3" r:id="rId2"/>
  </sheets>
  <definedNames>
    <definedName name="_xlnm.Print_Area" localSheetId="0">'Projet 1 an'!$B$1:$F$45</definedName>
    <definedName name="_xlnm.Print_Area" localSheetId="1">'Projet 2 ans'!$A$1:$D$5,'Projet 2 ans'!$A$6:$J$45</definedName>
  </definedNames>
  <calcPr calcId="152511"/>
</workbook>
</file>

<file path=xl/calcChain.xml><?xml version="1.0" encoding="utf-8"?>
<calcChain xmlns="http://schemas.openxmlformats.org/spreadsheetml/2006/main">
  <c r="B31" i="3" l="1"/>
  <c r="C31" i="3"/>
  <c r="D31" i="3"/>
  <c r="I31" i="3"/>
  <c r="B36" i="3"/>
  <c r="B37" i="3"/>
  <c r="I17" i="3"/>
  <c r="C38" i="1"/>
  <c r="C37" i="1"/>
  <c r="C17" i="1"/>
  <c r="F37" i="1" l="1"/>
  <c r="C42" i="1"/>
  <c r="D42" i="1"/>
  <c r="E41" i="3"/>
  <c r="G41" i="3"/>
  <c r="F41" i="3"/>
  <c r="G19" i="1" l="1"/>
  <c r="G7" i="1"/>
  <c r="F41" i="1"/>
  <c r="F40" i="1"/>
  <c r="G31" i="3"/>
  <c r="I40" i="3" s="1"/>
  <c r="F31" i="3"/>
  <c r="F40" i="3"/>
  <c r="I39" i="3"/>
  <c r="G40" i="3"/>
  <c r="E39" i="3"/>
  <c r="E31" i="3"/>
  <c r="E40" i="3" s="1"/>
  <c r="G17" i="3"/>
  <c r="F17" i="3"/>
  <c r="E17" i="3"/>
  <c r="D17" i="1"/>
  <c r="G32" i="3" l="1"/>
  <c r="G39" i="3"/>
  <c r="J17" i="3"/>
  <c r="F39" i="3"/>
  <c r="F32" i="3"/>
  <c r="E32" i="3"/>
  <c r="D37" i="3"/>
  <c r="I37" i="3" l="1"/>
  <c r="C37" i="3"/>
  <c r="C32" i="3" l="1"/>
  <c r="C36" i="3"/>
  <c r="C38" i="3" s="1"/>
  <c r="D36" i="3"/>
  <c r="D38" i="3" s="1"/>
  <c r="D32" i="3"/>
  <c r="I36" i="3"/>
  <c r="J31" i="3" l="1"/>
  <c r="J32" i="3" s="1"/>
  <c r="C31" i="1"/>
  <c r="F38" i="1" s="1"/>
  <c r="D31" i="1"/>
  <c r="D41" i="1" l="1"/>
  <c r="D40" i="1"/>
  <c r="C39" i="1" l="1"/>
  <c r="F31" i="1"/>
  <c r="G17" i="1" l="1"/>
  <c r="C32" i="1"/>
  <c r="F17" i="1" l="1"/>
  <c r="F32" i="1" s="1"/>
  <c r="D32" i="1" l="1"/>
  <c r="G31" i="1"/>
  <c r="G32" i="1" s="1"/>
  <c r="I32" i="3" l="1"/>
  <c r="B38" i="3"/>
  <c r="B32" i="3"/>
</calcChain>
</file>

<file path=xl/sharedStrings.xml><?xml version="1.0" encoding="utf-8"?>
<sst xmlns="http://schemas.openxmlformats.org/spreadsheetml/2006/main" count="69" uniqueCount="36">
  <si>
    <t>Éléments du projet</t>
  </si>
  <si>
    <t>Aide financière - MFFP</t>
  </si>
  <si>
    <t>Aide demandée (max 75%)</t>
  </si>
  <si>
    <t>Sources de financement</t>
  </si>
  <si>
    <t>FINANCEMENT TOTAL</t>
  </si>
  <si>
    <t>Description des éléments du montage financier et des coûts associés</t>
  </si>
  <si>
    <t>Nom du projet</t>
  </si>
  <si>
    <t>Dépenses totales</t>
  </si>
  <si>
    <t>Dépenses admissibles</t>
  </si>
  <si>
    <t>Financement demandé</t>
  </si>
  <si>
    <t>Nom de la municipalité</t>
  </si>
  <si>
    <t>Volet A : Accès au plan d'eau</t>
  </si>
  <si>
    <t>Volet B : Stations de nettoyage d'embarcations</t>
  </si>
  <si>
    <t>Sous-Total Volet A</t>
  </si>
  <si>
    <t>Sous-Total Volet B</t>
  </si>
  <si>
    <t>Aide demandée (max 40%)</t>
  </si>
  <si>
    <t>Financement revisé</t>
  </si>
  <si>
    <t>Coût total volet A + volet B</t>
  </si>
  <si>
    <t>Aide financière demandée volet A</t>
  </si>
  <si>
    <t>Aide financière accordée volet A</t>
  </si>
  <si>
    <t>Aide financière accordée volet B</t>
  </si>
  <si>
    <t>Notes</t>
  </si>
  <si>
    <r>
      <t xml:space="preserve">Le </t>
    </r>
    <r>
      <rPr>
        <b/>
        <sz val="9"/>
        <color theme="1"/>
        <rFont val="Arial"/>
        <family val="2"/>
      </rPr>
      <t>coût</t>
    </r>
    <r>
      <rPr>
        <sz val="9"/>
        <color theme="1"/>
        <rFont val="Arial"/>
        <family val="2"/>
      </rPr>
      <t xml:space="preserve"> total du projet doit être égal au </t>
    </r>
    <r>
      <rPr>
        <b/>
        <sz val="9"/>
        <color theme="1"/>
        <rFont val="Arial"/>
        <family val="2"/>
      </rPr>
      <t>financement</t>
    </r>
    <r>
      <rPr>
        <sz val="9"/>
        <color theme="1"/>
        <rFont val="Arial"/>
        <family val="2"/>
      </rPr>
      <t xml:space="preserve"> total du projet. </t>
    </r>
  </si>
  <si>
    <t>Prévisions des dépenses admissibles engagéss</t>
  </si>
  <si>
    <t>2018-2019</t>
  </si>
  <si>
    <t>2019-2020</t>
  </si>
  <si>
    <t>Dépenses admissibles du projet</t>
  </si>
  <si>
    <t>Prévisions des dépenses totales</t>
  </si>
  <si>
    <t>Aide financière accordée selon les dépenses admissibles</t>
  </si>
  <si>
    <t>Aide financière accordable selon les dépenses présentées</t>
  </si>
  <si>
    <t>Nom du Projet</t>
  </si>
  <si>
    <t xml:space="preserve">Montage financier - Programme APEPR 2018-2019- Projet de 2 ans                    </t>
  </si>
  <si>
    <t xml:space="preserve">Montage financier - Programme APEPR 2018-2019 Projet 1 an                        </t>
  </si>
  <si>
    <t>Aide financière demandée volet B</t>
  </si>
  <si>
    <t>Les montants dont les cases sont de couleurs rouges ne sont pas valides pour le montage financier et doivent être révisés.</t>
  </si>
  <si>
    <t>Municipalité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</si>
</sst>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)\ _$_ ;_ * \(#,##0.00\)\ _$_ ;_ * &quot;-&quot;??_)\ _$_ ;_ @_ "/>
    <numFmt numFmtId="164" formatCode="#,##0\ &quot;$&quot;"/>
    <numFmt numFmtId="165" formatCode="#,##0.00\ &quot;$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3"/>
        <bgColor indexed="64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5" fillId="0" borderId="3" xfId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3" borderId="0" xfId="0" applyFont="1" applyFill="1"/>
    <xf numFmtId="0" fontId="6" fillId="3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164" fontId="5" fillId="2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right" vertical="center" wrapText="1"/>
    </xf>
    <xf numFmtId="9" fontId="5" fillId="0" borderId="3" xfId="1" applyNumberFormat="1" applyFont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165" fontId="2" fillId="2" borderId="20" xfId="2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2" fillId="2" borderId="20" xfId="0" applyNumberFormat="1" applyFont="1" applyFill="1" applyBorder="1" applyAlignment="1">
      <alignment horizontal="right" vertical="center" wrapText="1"/>
    </xf>
    <xf numFmtId="165" fontId="3" fillId="4" borderId="10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2" fillId="3" borderId="15" xfId="0" applyNumberFormat="1" applyFont="1" applyFill="1" applyBorder="1" applyAlignment="1">
      <alignment horizontal="right" vertical="center" wrapText="1"/>
    </xf>
    <xf numFmtId="165" fontId="2" fillId="3" borderId="16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5" borderId="8" xfId="0" applyNumberFormat="1" applyFont="1" applyFill="1" applyBorder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right" vertical="center" wrapText="1"/>
    </xf>
    <xf numFmtId="165" fontId="2" fillId="0" borderId="19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37" xfId="0" applyBorder="1"/>
    <xf numFmtId="0" fontId="0" fillId="0" borderId="33" xfId="0" applyBorder="1"/>
    <xf numFmtId="0" fontId="0" fillId="0" borderId="34" xfId="0" applyBorder="1"/>
    <xf numFmtId="0" fontId="5" fillId="2" borderId="3" xfId="0" applyFont="1" applyFill="1" applyBorder="1" applyAlignment="1">
      <alignment horizontal="center" vertical="center"/>
    </xf>
    <xf numFmtId="0" fontId="0" fillId="0" borderId="38" xfId="0" applyBorder="1"/>
    <xf numFmtId="0" fontId="0" fillId="0" borderId="31" xfId="0" applyBorder="1"/>
    <xf numFmtId="0" fontId="0" fillId="0" borderId="4" xfId="0" applyBorder="1"/>
    <xf numFmtId="0" fontId="0" fillId="0" borderId="28" xfId="0" applyBorder="1"/>
    <xf numFmtId="0" fontId="6" fillId="3" borderId="1" xfId="0" applyFont="1" applyFill="1" applyBorder="1" applyAlignment="1"/>
    <xf numFmtId="0" fontId="6" fillId="3" borderId="6" xfId="0" applyFont="1" applyFill="1" applyBorder="1" applyAlignment="1"/>
    <xf numFmtId="0" fontId="6" fillId="3" borderId="14" xfId="0" applyFont="1" applyFill="1" applyBorder="1" applyAlignment="1"/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165" fontId="2" fillId="0" borderId="31" xfId="0" applyNumberFormat="1" applyFont="1" applyFill="1" applyBorder="1" applyAlignment="1">
      <alignment horizontal="right" vertical="center" wrapText="1"/>
    </xf>
    <xf numFmtId="165" fontId="2" fillId="0" borderId="30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25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left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165" fontId="2" fillId="0" borderId="17" xfId="0" applyNumberFormat="1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 horizontal="right" vertical="center" wrapText="1"/>
    </xf>
    <xf numFmtId="165" fontId="2" fillId="0" borderId="27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165" fontId="2" fillId="2" borderId="20" xfId="0" applyNumberFormat="1" applyFont="1" applyFill="1" applyBorder="1" applyAlignment="1">
      <alignment horizontal="left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0" fillId="0" borderId="4" xfId="0" applyNumberFormat="1" applyBorder="1"/>
    <xf numFmtId="165" fontId="2" fillId="0" borderId="28" xfId="0" applyNumberFormat="1" applyFont="1" applyBorder="1" applyAlignment="1">
      <alignment horizontal="right" vertical="center" wrapText="1"/>
    </xf>
    <xf numFmtId="165" fontId="2" fillId="2" borderId="31" xfId="0" applyNumberFormat="1" applyFont="1" applyFill="1" applyBorder="1" applyAlignment="1">
      <alignment horizontal="right" vertical="center" wrapText="1"/>
    </xf>
    <xf numFmtId="164" fontId="2" fillId="5" borderId="15" xfId="0" applyNumberFormat="1" applyFont="1" applyFill="1" applyBorder="1" applyAlignment="1">
      <alignment horizontal="right" vertical="center" wrapText="1"/>
    </xf>
    <xf numFmtId="165" fontId="2" fillId="2" borderId="39" xfId="0" applyNumberFormat="1" applyFont="1" applyFill="1" applyBorder="1" applyAlignment="1">
      <alignment horizontal="right" vertical="center" wrapText="1"/>
    </xf>
    <xf numFmtId="0" fontId="6" fillId="3" borderId="35" xfId="0" applyFont="1" applyFill="1" applyBorder="1"/>
    <xf numFmtId="0" fontId="6" fillId="3" borderId="24" xfId="0" applyFont="1" applyFill="1" applyBorder="1"/>
    <xf numFmtId="165" fontId="2" fillId="0" borderId="15" xfId="0" applyNumberFormat="1" applyFont="1" applyFill="1" applyBorder="1" applyAlignment="1">
      <alignment horizontal="left" vertical="center" wrapText="1"/>
    </xf>
    <xf numFmtId="0" fontId="0" fillId="9" borderId="0" xfId="0" applyFill="1"/>
    <xf numFmtId="164" fontId="5" fillId="7" borderId="1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5" fillId="3" borderId="20" xfId="0" applyFont="1" applyFill="1" applyBorder="1"/>
    <xf numFmtId="0" fontId="0" fillId="0" borderId="21" xfId="0" applyBorder="1"/>
    <xf numFmtId="0" fontId="3" fillId="3" borderId="14" xfId="0" applyFont="1" applyFill="1" applyBorder="1" applyAlignment="1">
      <alignment horizontal="center" vertical="center" wrapText="1"/>
    </xf>
    <xf numFmtId="165" fontId="3" fillId="4" borderId="36" xfId="0" applyNumberFormat="1" applyFont="1" applyFill="1" applyBorder="1" applyAlignment="1">
      <alignment horizontal="right" vertical="center" wrapText="1"/>
    </xf>
    <xf numFmtId="165" fontId="2" fillId="2" borderId="41" xfId="0" applyNumberFormat="1" applyFont="1" applyFill="1" applyBorder="1" applyAlignment="1">
      <alignment horizontal="right" vertical="center" wrapText="1"/>
    </xf>
    <xf numFmtId="165" fontId="2" fillId="6" borderId="15" xfId="0" applyNumberFormat="1" applyFont="1" applyFill="1" applyBorder="1" applyAlignment="1">
      <alignment horizontal="right" vertical="center" wrapText="1"/>
    </xf>
    <xf numFmtId="165" fontId="2" fillId="3" borderId="14" xfId="0" applyNumberFormat="1" applyFont="1" applyFill="1" applyBorder="1" applyAlignment="1">
      <alignment horizontal="right" vertical="center" wrapText="1"/>
    </xf>
    <xf numFmtId="165" fontId="3" fillId="0" borderId="14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7" fillId="3" borderId="42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6" fillId="3" borderId="43" xfId="0" applyFont="1" applyFill="1" applyBorder="1"/>
    <xf numFmtId="0" fontId="6" fillId="0" borderId="0" xfId="0" applyFont="1" applyBorder="1"/>
    <xf numFmtId="0" fontId="6" fillId="3" borderId="42" xfId="0" applyFont="1" applyFill="1" applyBorder="1"/>
    <xf numFmtId="0" fontId="3" fillId="2" borderId="44" xfId="0" applyFont="1" applyFill="1" applyBorder="1" applyAlignment="1">
      <alignment horizontal="center" vertical="center" wrapText="1"/>
    </xf>
    <xf numFmtId="165" fontId="3" fillId="2" borderId="4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righ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horizontal="left" vertical="center" wrapText="1"/>
    </xf>
    <xf numFmtId="165" fontId="2" fillId="2" borderId="50" xfId="0" applyNumberFormat="1" applyFont="1" applyFill="1" applyBorder="1" applyAlignment="1">
      <alignment horizontal="right" vertical="center" wrapText="1"/>
    </xf>
    <xf numFmtId="0" fontId="2" fillId="5" borderId="48" xfId="0" applyFont="1" applyFill="1" applyBorder="1" applyAlignment="1">
      <alignment horizontal="center" vertical="center" wrapText="1"/>
    </xf>
    <xf numFmtId="165" fontId="2" fillId="5" borderId="48" xfId="0" applyNumberFormat="1" applyFont="1" applyFill="1" applyBorder="1" applyAlignment="1">
      <alignment horizontal="righ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0" borderId="48" xfId="0" applyNumberFormat="1" applyFont="1" applyFill="1" applyBorder="1" applyAlignment="1">
      <alignment horizontal="left" vertical="center" wrapText="1"/>
    </xf>
    <xf numFmtId="0" fontId="2" fillId="0" borderId="52" xfId="0" applyNumberFormat="1" applyFont="1" applyFill="1" applyBorder="1" applyAlignment="1">
      <alignment horizontal="left" vertical="center" wrapText="1"/>
    </xf>
    <xf numFmtId="165" fontId="2" fillId="0" borderId="53" xfId="0" applyNumberFormat="1" applyFont="1" applyFill="1" applyBorder="1" applyAlignment="1">
      <alignment horizontal="right" vertical="center" wrapText="1"/>
    </xf>
    <xf numFmtId="165" fontId="2" fillId="2" borderId="54" xfId="0" applyNumberFormat="1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vertical="center" wrapText="1"/>
    </xf>
    <xf numFmtId="0" fontId="5" fillId="3" borderId="42" xfId="0" applyFont="1" applyFill="1" applyBorder="1"/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vertical="center" wrapText="1"/>
    </xf>
    <xf numFmtId="9" fontId="5" fillId="2" borderId="11" xfId="1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/>
    <xf numFmtId="0" fontId="5" fillId="3" borderId="36" xfId="0" applyFont="1" applyFill="1" applyBorder="1" applyAlignment="1"/>
    <xf numFmtId="0" fontId="6" fillId="3" borderId="40" xfId="0" applyFont="1" applyFill="1" applyBorder="1"/>
    <xf numFmtId="0" fontId="6" fillId="3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vertical="center"/>
    </xf>
    <xf numFmtId="0" fontId="6" fillId="2" borderId="40" xfId="0" applyFont="1" applyFill="1" applyBorder="1"/>
    <xf numFmtId="0" fontId="9" fillId="3" borderId="4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60" xfId="0" applyFont="1" applyFill="1" applyBorder="1" applyAlignment="1">
      <alignment horizontal="left" vertical="top" wrapText="1"/>
    </xf>
    <xf numFmtId="0" fontId="9" fillId="3" borderId="32" xfId="0" applyFont="1" applyFill="1" applyBorder="1" applyAlignment="1">
      <alignment horizontal="left" vertical="top" wrapText="1"/>
    </xf>
    <xf numFmtId="0" fontId="9" fillId="3" borderId="61" xfId="0" applyFont="1" applyFill="1" applyBorder="1" applyAlignment="1">
      <alignment horizontal="left" vertical="top" wrapText="1"/>
    </xf>
    <xf numFmtId="0" fontId="6" fillId="7" borderId="20" xfId="0" applyFont="1" applyFill="1" applyBorder="1"/>
    <xf numFmtId="0" fontId="6" fillId="7" borderId="55" xfId="0" applyFont="1" applyFill="1" applyBorder="1"/>
    <xf numFmtId="164" fontId="5" fillId="7" borderId="1" xfId="0" applyNumberFormat="1" applyFont="1" applyFill="1" applyBorder="1" applyAlignment="1">
      <alignment horizontal="center" vertical="center"/>
    </xf>
    <xf numFmtId="164" fontId="5" fillId="7" borderId="6" xfId="0" applyNumberFormat="1" applyFont="1" applyFill="1" applyBorder="1" applyAlignment="1">
      <alignment horizontal="center" vertical="center"/>
    </xf>
    <xf numFmtId="164" fontId="5" fillId="7" borderId="45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3" borderId="4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6" fillId="7" borderId="14" xfId="0" applyFont="1" applyFill="1" applyBorder="1"/>
    <xf numFmtId="0" fontId="9" fillId="3" borderId="23" xfId="0" applyFont="1" applyFill="1" applyBorder="1" applyAlignment="1">
      <alignment horizontal="left" vertical="top" wrapText="1"/>
    </xf>
    <xf numFmtId="0" fontId="9" fillId="3" borderId="37" xfId="0" applyFont="1" applyFill="1" applyBorder="1" applyAlignment="1">
      <alignment horizontal="left" vertical="top" wrapText="1"/>
    </xf>
  </cellXfs>
  <cellStyles count="3">
    <cellStyle name="Milliers" xfId="2" builtinId="3"/>
    <cellStyle name="Normal" xfId="0" builtinId="0"/>
    <cellStyle name="Pourcentage" xfId="1" builtinId="5"/>
  </cellStyles>
  <dxfs count="13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A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D7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D7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D7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D7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D7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A3"/>
      <color rgb="FFFFD700"/>
      <color rgb="FFFFC000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19048</xdr:rowOff>
    </xdr:from>
    <xdr:ext cx="5019675" cy="1743077"/>
    <xdr:sp macro="" textlink="">
      <xdr:nvSpPr>
        <xdr:cNvPr id="2" name="ZoneTexte 1"/>
        <xdr:cNvSpPr txBox="1"/>
      </xdr:nvSpPr>
      <xdr:spPr>
        <a:xfrm>
          <a:off x="0" y="7248523"/>
          <a:ext cx="5019675" cy="1743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34</xdr:row>
      <xdr:rowOff>9525</xdr:rowOff>
    </xdr:from>
    <xdr:ext cx="8972550" cy="1743075"/>
    <xdr:sp macro="" textlink="">
      <xdr:nvSpPr>
        <xdr:cNvPr id="4" name="ZoneTexte 3"/>
        <xdr:cNvSpPr txBox="1"/>
      </xdr:nvSpPr>
      <xdr:spPr>
        <a:xfrm>
          <a:off x="19051" y="7496175"/>
          <a:ext cx="8972550" cy="1743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view="pageBreakPreview" topLeftCell="B1" zoomScaleNormal="100" zoomScaleSheetLayoutView="100" workbookViewId="0">
      <pane ySplit="6" topLeftCell="A7" activePane="bottomLeft" state="frozen"/>
      <selection activeCell="B1" sqref="B1"/>
      <selection pane="bottomLeft" activeCell="B42" sqref="A42:XFD42"/>
    </sheetView>
  </sheetViews>
  <sheetFormatPr baseColWidth="10" defaultColWidth="9.140625" defaultRowHeight="14.25" x14ac:dyDescent="0.2"/>
  <cols>
    <col min="1" max="1" width="5.140625" style="3" hidden="1" customWidth="1"/>
    <col min="2" max="2" width="25.42578125" style="3" customWidth="1"/>
    <col min="3" max="3" width="13" style="3" customWidth="1"/>
    <col min="4" max="4" width="8.28515625" style="3" hidden="1" customWidth="1"/>
    <col min="5" max="5" width="24.5703125" style="3" customWidth="1"/>
    <col min="6" max="6" width="14" style="3" customWidth="1"/>
    <col min="7" max="7" width="0.140625" style="3" customWidth="1"/>
    <col min="8" max="8" width="25.5703125" style="3" customWidth="1"/>
    <col min="9" max="9" width="9.140625" style="3" customWidth="1"/>
    <col min="10" max="16384" width="9.140625" style="3"/>
  </cols>
  <sheetData>
    <row r="1" spans="1:7" ht="27.75" customHeight="1" x14ac:dyDescent="0.2">
      <c r="A1" s="139"/>
      <c r="B1" s="154" t="s">
        <v>32</v>
      </c>
      <c r="C1" s="155"/>
      <c r="D1" s="155"/>
      <c r="E1" s="155"/>
      <c r="F1" s="156"/>
      <c r="G1" s="9"/>
    </row>
    <row r="2" spans="1:7" ht="15" hidden="1" customHeight="1" x14ac:dyDescent="0.2">
      <c r="A2" s="139"/>
      <c r="B2" s="164"/>
      <c r="C2" s="165"/>
      <c r="D2" s="165"/>
      <c r="E2" s="165"/>
      <c r="F2" s="166"/>
      <c r="G2" s="9"/>
    </row>
    <row r="3" spans="1:7" ht="12" customHeight="1" thickBot="1" x14ac:dyDescent="0.25">
      <c r="A3" s="139"/>
      <c r="B3" s="107" t="s">
        <v>10</v>
      </c>
      <c r="C3" s="108"/>
      <c r="D3" s="108"/>
      <c r="E3" s="109" t="s">
        <v>6</v>
      </c>
      <c r="F3" s="110"/>
      <c r="G3" s="9"/>
    </row>
    <row r="4" spans="1:7" ht="34.5" customHeight="1" thickBot="1" x14ac:dyDescent="0.25">
      <c r="A4" s="139"/>
      <c r="B4" s="157"/>
      <c r="C4" s="158"/>
      <c r="D4" s="111"/>
      <c r="E4" s="159"/>
      <c r="F4" s="160"/>
      <c r="G4" s="9"/>
    </row>
    <row r="5" spans="1:7" ht="12" customHeight="1" thickBot="1" x14ac:dyDescent="0.25">
      <c r="A5" s="139"/>
      <c r="B5" s="112"/>
      <c r="C5" s="108"/>
      <c r="D5" s="108"/>
      <c r="E5" s="108"/>
      <c r="F5" s="110"/>
      <c r="G5" s="9"/>
    </row>
    <row r="6" spans="1:7" s="4" customFormat="1" ht="26.25" customHeight="1" thickBot="1" x14ac:dyDescent="0.3">
      <c r="A6" s="140"/>
      <c r="B6" s="113" t="s">
        <v>0</v>
      </c>
      <c r="C6" s="42" t="s">
        <v>7</v>
      </c>
      <c r="D6" s="48" t="s">
        <v>8</v>
      </c>
      <c r="E6" s="1" t="s">
        <v>3</v>
      </c>
      <c r="F6" s="114" t="s">
        <v>9</v>
      </c>
      <c r="G6" s="100" t="s">
        <v>16</v>
      </c>
    </row>
    <row r="7" spans="1:7" s="5" customFormat="1" ht="25.5" customHeight="1" thickBot="1" x14ac:dyDescent="0.3">
      <c r="A7" s="141"/>
      <c r="B7" s="115" t="s">
        <v>11</v>
      </c>
      <c r="C7" s="42"/>
      <c r="D7" s="42"/>
      <c r="E7" s="12" t="s">
        <v>1</v>
      </c>
      <c r="F7" s="116">
        <v>0</v>
      </c>
      <c r="G7" s="101">
        <f xml:space="preserve"> 0.4*D17</f>
        <v>0</v>
      </c>
    </row>
    <row r="8" spans="1:7" s="5" customFormat="1" x14ac:dyDescent="0.25">
      <c r="A8" s="141"/>
      <c r="B8" s="117"/>
      <c r="C8" s="43"/>
      <c r="D8" s="49"/>
      <c r="E8" s="7"/>
      <c r="F8" s="118"/>
      <c r="G8" s="40"/>
    </row>
    <row r="9" spans="1:7" s="5" customFormat="1" x14ac:dyDescent="0.25">
      <c r="A9" s="141"/>
      <c r="B9" s="117"/>
      <c r="C9" s="43"/>
      <c r="D9" s="49"/>
      <c r="E9" s="7"/>
      <c r="F9" s="118"/>
      <c r="G9" s="40"/>
    </row>
    <row r="10" spans="1:7" s="5" customFormat="1" x14ac:dyDescent="0.25">
      <c r="A10" s="141"/>
      <c r="B10" s="117"/>
      <c r="C10" s="43"/>
      <c r="D10" s="49"/>
      <c r="E10" s="7"/>
      <c r="F10" s="118"/>
      <c r="G10" s="40"/>
    </row>
    <row r="11" spans="1:7" s="5" customFormat="1" x14ac:dyDescent="0.25">
      <c r="A11" s="141"/>
      <c r="B11" s="117"/>
      <c r="C11" s="43"/>
      <c r="D11" s="49"/>
      <c r="E11" s="7"/>
      <c r="F11" s="118"/>
      <c r="G11" s="40"/>
    </row>
    <row r="12" spans="1:7" s="5" customFormat="1" x14ac:dyDescent="0.25">
      <c r="A12" s="141"/>
      <c r="B12" s="117"/>
      <c r="C12" s="43">
        <v>0</v>
      </c>
      <c r="D12" s="49"/>
      <c r="E12" s="7"/>
      <c r="F12" s="118"/>
      <c r="G12" s="40"/>
    </row>
    <row r="13" spans="1:7" s="5" customFormat="1" x14ac:dyDescent="0.25">
      <c r="A13" s="141"/>
      <c r="B13" s="117"/>
      <c r="C13" s="43"/>
      <c r="D13" s="49"/>
      <c r="E13" s="7"/>
      <c r="F13" s="118"/>
      <c r="G13" s="40"/>
    </row>
    <row r="14" spans="1:7" s="5" customFormat="1" x14ac:dyDescent="0.25">
      <c r="A14" s="141"/>
      <c r="B14" s="117"/>
      <c r="C14" s="43"/>
      <c r="D14" s="49"/>
      <c r="E14" s="7"/>
      <c r="F14" s="118"/>
      <c r="G14" s="40"/>
    </row>
    <row r="15" spans="1:7" s="5" customFormat="1" x14ac:dyDescent="0.25">
      <c r="A15" s="141"/>
      <c r="B15" s="117"/>
      <c r="C15" s="43"/>
      <c r="D15" s="49"/>
      <c r="E15" s="7"/>
      <c r="F15" s="118"/>
      <c r="G15" s="40"/>
    </row>
    <row r="16" spans="1:7" s="5" customFormat="1" ht="15" thickBot="1" x14ac:dyDescent="0.3">
      <c r="A16" s="141"/>
      <c r="B16" s="117"/>
      <c r="C16" s="43"/>
      <c r="D16" s="49"/>
      <c r="E16" s="7"/>
      <c r="F16" s="118"/>
      <c r="G16" s="40"/>
    </row>
    <row r="17" spans="1:7" s="5" customFormat="1" ht="26.25" customHeight="1" x14ac:dyDescent="0.25">
      <c r="A17" s="141"/>
      <c r="B17" s="119" t="s">
        <v>13</v>
      </c>
      <c r="C17" s="35">
        <f>SUM(C8:C16)</f>
        <v>0</v>
      </c>
      <c r="D17" s="35">
        <f>SUM(D8:D16)</f>
        <v>0</v>
      </c>
      <c r="E17" s="24"/>
      <c r="F17" s="120">
        <f>SUM(F7:F16)</f>
        <v>0</v>
      </c>
      <c r="G17" s="102">
        <f>SUM(G7:G16)</f>
        <v>0</v>
      </c>
    </row>
    <row r="18" spans="1:7" s="5" customFormat="1" x14ac:dyDescent="0.25">
      <c r="A18" s="141"/>
      <c r="B18" s="121"/>
      <c r="C18" s="44"/>
      <c r="D18" s="44"/>
      <c r="E18" s="16"/>
      <c r="F18" s="122"/>
      <c r="G18" s="103"/>
    </row>
    <row r="19" spans="1:7" s="5" customFormat="1" ht="66.75" customHeight="1" thickBot="1" x14ac:dyDescent="0.3">
      <c r="A19" s="141"/>
      <c r="B19" s="123" t="s">
        <v>12</v>
      </c>
      <c r="C19" s="45"/>
      <c r="D19" s="45"/>
      <c r="E19" s="18" t="s">
        <v>1</v>
      </c>
      <c r="F19" s="116">
        <v>0</v>
      </c>
      <c r="G19" s="101">
        <f>0.75*D31</f>
        <v>0</v>
      </c>
    </row>
    <row r="20" spans="1:7" s="5" customFormat="1" ht="30.75" customHeight="1" x14ac:dyDescent="0.25">
      <c r="A20" s="141"/>
      <c r="B20" s="117"/>
      <c r="C20" s="46"/>
      <c r="D20" s="50"/>
      <c r="E20" s="7"/>
      <c r="F20" s="118"/>
      <c r="G20" s="40"/>
    </row>
    <row r="21" spans="1:7" s="5" customFormat="1" x14ac:dyDescent="0.25">
      <c r="A21" s="141"/>
      <c r="B21" s="117"/>
      <c r="C21" s="46"/>
      <c r="D21" s="50"/>
      <c r="E21" s="7"/>
      <c r="F21" s="118"/>
      <c r="G21" s="40"/>
    </row>
    <row r="22" spans="1:7" s="5" customFormat="1" x14ac:dyDescent="0.25">
      <c r="A22" s="141"/>
      <c r="B22" s="117"/>
      <c r="C22" s="46"/>
      <c r="D22" s="50"/>
      <c r="E22" s="7"/>
      <c r="F22" s="118"/>
      <c r="G22" s="40"/>
    </row>
    <row r="23" spans="1:7" s="5" customFormat="1" x14ac:dyDescent="0.25">
      <c r="A23" s="141"/>
      <c r="B23" s="117"/>
      <c r="C23" s="46">
        <v>0</v>
      </c>
      <c r="D23" s="50"/>
      <c r="E23" s="7"/>
      <c r="F23" s="118"/>
      <c r="G23" s="40"/>
    </row>
    <row r="24" spans="1:7" s="5" customFormat="1" x14ac:dyDescent="0.25">
      <c r="A24" s="141"/>
      <c r="B24" s="117"/>
      <c r="C24" s="46"/>
      <c r="D24" s="50"/>
      <c r="E24" s="7"/>
      <c r="F24" s="118"/>
      <c r="G24" s="40"/>
    </row>
    <row r="25" spans="1:7" s="5" customFormat="1" x14ac:dyDescent="0.25">
      <c r="A25" s="141"/>
      <c r="B25" s="117"/>
      <c r="C25" s="46"/>
      <c r="D25" s="50"/>
      <c r="E25" s="7"/>
      <c r="F25" s="118"/>
      <c r="G25" s="40"/>
    </row>
    <row r="26" spans="1:7" s="5" customFormat="1" x14ac:dyDescent="0.25">
      <c r="A26" s="141"/>
      <c r="B26" s="117"/>
      <c r="C26" s="46"/>
      <c r="D26" s="50"/>
      <c r="E26" s="7"/>
      <c r="F26" s="118"/>
      <c r="G26" s="40"/>
    </row>
    <row r="27" spans="1:7" s="5" customFormat="1" x14ac:dyDescent="0.25">
      <c r="A27" s="141"/>
      <c r="B27" s="117"/>
      <c r="C27" s="43"/>
      <c r="D27" s="49"/>
      <c r="E27" s="7"/>
      <c r="F27" s="118"/>
      <c r="G27" s="40"/>
    </row>
    <row r="28" spans="1:7" s="5" customFormat="1" x14ac:dyDescent="0.25">
      <c r="A28" s="141"/>
      <c r="B28" s="124"/>
      <c r="C28" s="46"/>
      <c r="D28" s="50"/>
      <c r="E28" s="7"/>
      <c r="F28" s="118"/>
      <c r="G28" s="40"/>
    </row>
    <row r="29" spans="1:7" s="5" customFormat="1" x14ac:dyDescent="0.25">
      <c r="A29" s="141"/>
      <c r="B29" s="124"/>
      <c r="C29" s="46"/>
      <c r="D29" s="50"/>
      <c r="E29" s="7"/>
      <c r="F29" s="118"/>
      <c r="G29" s="40"/>
    </row>
    <row r="30" spans="1:7" s="5" customFormat="1" ht="15" thickBot="1" x14ac:dyDescent="0.3">
      <c r="A30" s="141"/>
      <c r="B30" s="125"/>
      <c r="C30" s="47"/>
      <c r="D30" s="51"/>
      <c r="E30" s="8"/>
      <c r="F30" s="126"/>
      <c r="G30" s="41"/>
    </row>
    <row r="31" spans="1:7" s="5" customFormat="1" ht="15" thickBot="1" x14ac:dyDescent="0.3">
      <c r="A31" s="141"/>
      <c r="B31" s="119" t="s">
        <v>14</v>
      </c>
      <c r="C31" s="35">
        <f>SUM(C20:C30)</f>
        <v>0</v>
      </c>
      <c r="D31" s="35">
        <f>SUM(D20:D30)</f>
        <v>0</v>
      </c>
      <c r="E31" s="14"/>
      <c r="F31" s="127">
        <f>SUM(F19:F30)</f>
        <v>0</v>
      </c>
      <c r="G31" s="104">
        <f>SUM(G19:G30)</f>
        <v>0</v>
      </c>
    </row>
    <row r="32" spans="1:7" s="5" customFormat="1" ht="17.25" customHeight="1" thickBot="1" x14ac:dyDescent="0.3">
      <c r="A32" s="141"/>
      <c r="B32" s="128" t="s">
        <v>17</v>
      </c>
      <c r="C32" s="34">
        <f>SUM(C17,C31)</f>
        <v>0</v>
      </c>
      <c r="D32" s="34">
        <f>SUM(D17,D31)</f>
        <v>0</v>
      </c>
      <c r="E32" s="20" t="s">
        <v>4</v>
      </c>
      <c r="F32" s="129">
        <f>SUM(F17,F31)</f>
        <v>0</v>
      </c>
      <c r="G32" s="105">
        <f>SUM(G17,G31)</f>
        <v>0</v>
      </c>
    </row>
    <row r="33" spans="1:7" ht="19.5" customHeight="1" x14ac:dyDescent="0.2">
      <c r="A33" s="139"/>
      <c r="B33" s="167" t="s">
        <v>5</v>
      </c>
      <c r="C33" s="168"/>
      <c r="D33" s="168"/>
      <c r="E33" s="168"/>
      <c r="F33" s="169"/>
      <c r="G33" s="9"/>
    </row>
    <row r="34" spans="1:7" ht="16.5" customHeight="1" thickBot="1" x14ac:dyDescent="0.25">
      <c r="A34" s="139"/>
      <c r="B34" s="170"/>
      <c r="C34" s="171"/>
      <c r="D34" s="171"/>
      <c r="E34" s="171"/>
      <c r="F34" s="172"/>
      <c r="G34" s="9"/>
    </row>
    <row r="35" spans="1:7" ht="139.5" customHeight="1" thickBot="1" x14ac:dyDescent="0.25">
      <c r="A35" s="139"/>
      <c r="B35" s="161"/>
      <c r="C35" s="162"/>
      <c r="D35" s="162"/>
      <c r="E35" s="162"/>
      <c r="F35" s="163"/>
      <c r="G35" s="9"/>
    </row>
    <row r="36" spans="1:7" ht="0.75" customHeight="1" x14ac:dyDescent="0.2">
      <c r="A36" s="139"/>
      <c r="B36" s="131"/>
      <c r="C36" s="10"/>
      <c r="D36" s="10"/>
      <c r="E36" s="10"/>
      <c r="F36" s="132"/>
      <c r="G36" s="9"/>
    </row>
    <row r="37" spans="1:7" ht="35.25" hidden="1" customHeight="1" thickBot="1" x14ac:dyDescent="0.25">
      <c r="A37" s="139"/>
      <c r="B37" s="133" t="s">
        <v>18</v>
      </c>
      <c r="C37" s="37">
        <f>(MIN(45000,F7))</f>
        <v>0</v>
      </c>
      <c r="D37" s="26"/>
      <c r="E37" s="11" t="s">
        <v>15</v>
      </c>
      <c r="F37" s="134" t="e">
        <f>(C37)/MIN((C17*0.4),45000)</f>
        <v>#DIV/0!</v>
      </c>
    </row>
    <row r="38" spans="1:7" ht="39" hidden="1" customHeight="1" thickBot="1" x14ac:dyDescent="0.25">
      <c r="A38" s="139"/>
      <c r="B38" s="133" t="s">
        <v>33</v>
      </c>
      <c r="C38" s="37">
        <f>(MIN(15000,F19))</f>
        <v>0</v>
      </c>
      <c r="D38" s="26"/>
      <c r="E38" s="11" t="s">
        <v>2</v>
      </c>
      <c r="F38" s="134" t="e">
        <f>(C38)/(MIN(C31*0.75,15000))</f>
        <v>#DIV/0!</v>
      </c>
    </row>
    <row r="39" spans="1:7" ht="35.25" hidden="1" customHeight="1" thickBot="1" x14ac:dyDescent="0.25">
      <c r="A39" s="139"/>
      <c r="B39" s="133" t="s">
        <v>29</v>
      </c>
      <c r="C39" s="37">
        <f>ROUNDUP(MIN(SUM(C37,C38),50000),0)</f>
        <v>0</v>
      </c>
      <c r="D39" s="151"/>
      <c r="E39" s="152"/>
      <c r="F39" s="153"/>
    </row>
    <row r="40" spans="1:7" ht="29.25" hidden="1" customHeight="1" thickBot="1" x14ac:dyDescent="0.25">
      <c r="A40" s="139"/>
      <c r="B40" s="133" t="s">
        <v>19</v>
      </c>
      <c r="C40" s="26"/>
      <c r="D40" s="37">
        <f>MIN(45000, 0.75*D17)</f>
        <v>0</v>
      </c>
      <c r="E40" s="11" t="s">
        <v>15</v>
      </c>
      <c r="F40" s="134">
        <f>SUM(G7)/45000</f>
        <v>0</v>
      </c>
    </row>
    <row r="41" spans="1:7" ht="24.75" hidden="1" customHeight="1" thickBot="1" x14ac:dyDescent="0.25">
      <c r="A41" s="139"/>
      <c r="B41" s="133" t="s">
        <v>20</v>
      </c>
      <c r="C41" s="26"/>
      <c r="D41" s="37">
        <f>MIN(15000, 0.75*D31)</f>
        <v>0</v>
      </c>
      <c r="E41" s="11" t="s">
        <v>2</v>
      </c>
      <c r="F41" s="135">
        <f>SUM(G19)/15000</f>
        <v>0</v>
      </c>
    </row>
    <row r="42" spans="1:7" s="21" customFormat="1" ht="36.75" hidden="1" customHeight="1" thickBot="1" x14ac:dyDescent="0.25">
      <c r="A42" s="142"/>
      <c r="B42" s="133" t="s">
        <v>28</v>
      </c>
      <c r="C42" s="22">
        <f>ROUNDUP(MIN(SUM(C40,C41),50000),0)</f>
        <v>0</v>
      </c>
      <c r="D42" s="37">
        <f>ROUNDUP(MIN(SUM(D40:D41),50000),0)</f>
        <v>0</v>
      </c>
      <c r="E42" s="149"/>
      <c r="F42" s="150"/>
      <c r="G42" s="106"/>
    </row>
    <row r="43" spans="1:7" x14ac:dyDescent="0.2">
      <c r="A43" s="139"/>
      <c r="B43" s="130" t="s">
        <v>21</v>
      </c>
      <c r="C43" s="108"/>
      <c r="D43" s="108"/>
      <c r="E43" s="108"/>
      <c r="F43" s="110"/>
      <c r="G43" s="9"/>
    </row>
    <row r="44" spans="1:7" ht="15.75" customHeight="1" x14ac:dyDescent="0.2">
      <c r="A44" s="139"/>
      <c r="B44" s="143" t="s">
        <v>22</v>
      </c>
      <c r="C44" s="144"/>
      <c r="D44" s="144"/>
      <c r="E44" s="144"/>
      <c r="F44" s="145"/>
      <c r="G44" s="9"/>
    </row>
    <row r="45" spans="1:7" ht="23.25" customHeight="1" x14ac:dyDescent="0.2">
      <c r="A45" s="139"/>
      <c r="B45" s="146" t="s">
        <v>34</v>
      </c>
      <c r="C45" s="147"/>
      <c r="D45" s="147"/>
      <c r="E45" s="147"/>
      <c r="F45" s="148"/>
      <c r="G45" s="9"/>
    </row>
  </sheetData>
  <sheetProtection selectLockedCells="1"/>
  <protectedRanges>
    <protectedRange algorithmName="SHA-512" hashValue="AGjizuDDFgiO7HDFMB7iBBzB/WMdVj0e7eGJJeaksmEJwZAaaS8MAn9ha6GgMwo6yhCAMZnBqZUrR0gMqMGjVg==" saltValue="GkvBXn2YaYSQ7nJZM+Et9Q==" spinCount="100000" sqref="E19:G19 B31:D32 F31:G32" name="volet B"/>
    <protectedRange algorithmName="SHA-512" hashValue="cilUAepE5K4kPpzVT3Lzp6SRhieomVJjfLtnt0lN0EWRPAIPJHVAdQBFeWA295ATd5nVVnObeUY7KnGxLjseHw==" saltValue="F6Hf94hIJHIwNYxwNf4ZkA==" spinCount="100000" sqref="B4 E4" name="Nom municipalité et projets"/>
    <protectedRange algorithmName="SHA-512" hashValue="T6lbFFC7x7oAvr4VowbzWlPxWY0HnFUexyI2vy2X6tTrWj1NNOuDvnNz4q5NhOL5KbWKh1dAllvtfwY8SDjwRw==" saltValue="pckfSMKAP02hGGTMC4ixRA==" spinCount="100000" sqref="B8:G16" name="Volet A"/>
  </protectedRanges>
  <mergeCells count="10">
    <mergeCell ref="B44:F44"/>
    <mergeCell ref="B45:F45"/>
    <mergeCell ref="E42:F42"/>
    <mergeCell ref="D39:F39"/>
    <mergeCell ref="B1:F1"/>
    <mergeCell ref="B4:C4"/>
    <mergeCell ref="E4:F4"/>
    <mergeCell ref="B35:F35"/>
    <mergeCell ref="B2:F2"/>
    <mergeCell ref="B33:F34"/>
  </mergeCells>
  <conditionalFormatting sqref="F19:G19">
    <cfRule type="cellIs" dxfId="130" priority="123" operator="greaterThan">
      <formula>$C$38</formula>
    </cfRule>
    <cfRule type="cellIs" dxfId="129" priority="124" operator="greaterThan">
      <formula>15000</formula>
    </cfRule>
  </conditionalFormatting>
  <conditionalFormatting sqref="D30">
    <cfRule type="cellIs" dxfId="128" priority="151" operator="greaterThan">
      <formula>#REF!</formula>
    </cfRule>
  </conditionalFormatting>
  <conditionalFormatting sqref="C29">
    <cfRule type="cellIs" dxfId="127" priority="152" operator="greaterThan">
      <formula>#REF!</formula>
    </cfRule>
  </conditionalFormatting>
  <conditionalFormatting sqref="D29">
    <cfRule type="cellIs" dxfId="126" priority="153" operator="greaterThan">
      <formula>#REF!</formula>
    </cfRule>
  </conditionalFormatting>
  <conditionalFormatting sqref="C30">
    <cfRule type="cellIs" dxfId="125" priority="154" operator="greaterThan">
      <formula>#REF!</formula>
    </cfRule>
  </conditionalFormatting>
  <conditionalFormatting sqref="G42">
    <cfRule type="cellIs" dxfId="124" priority="94" operator="greaterThanOrEqual">
      <formula>49999</formula>
    </cfRule>
  </conditionalFormatting>
  <conditionalFormatting sqref="B38 E38">
    <cfRule type="cellIs" dxfId="123" priority="89" operator="between">
      <formula>15000</formula>
      <formula>1</formula>
    </cfRule>
  </conditionalFormatting>
  <conditionalFormatting sqref="B39">
    <cfRule type="cellIs" priority="86" operator="lessThanOrEqual">
      <formula>0.75</formula>
    </cfRule>
    <cfRule type="cellIs" dxfId="122" priority="87" operator="lessThanOrEqual">
      <formula>15000</formula>
    </cfRule>
  </conditionalFormatting>
  <conditionalFormatting sqref="C39">
    <cfRule type="cellIs" priority="57" stopIfTrue="1" operator="equal">
      <formula>0</formula>
    </cfRule>
    <cfRule type="cellIs" dxfId="121" priority="75" operator="lessThanOrEqual">
      <formula>50000</formula>
    </cfRule>
  </conditionalFormatting>
  <conditionalFormatting sqref="C37:C38">
    <cfRule type="cellIs" priority="60" operator="equal">
      <formula>0</formula>
    </cfRule>
    <cfRule type="cellIs" dxfId="120" priority="73" operator="between">
      <formula>45000</formula>
      <formula>1</formula>
    </cfRule>
  </conditionalFormatting>
  <conditionalFormatting sqref="F37">
    <cfRule type="cellIs" dxfId="119" priority="19" operator="greaterThan">
      <formula>"0.4"</formula>
    </cfRule>
    <cfRule type="cellIs" dxfId="118" priority="71" operator="between">
      <formula>"0.01"</formula>
      <formula>"0.4"</formula>
    </cfRule>
  </conditionalFormatting>
  <conditionalFormatting sqref="F38">
    <cfRule type="cellIs" dxfId="117" priority="18" operator="greaterThan">
      <formula>"0.75"</formula>
    </cfRule>
    <cfRule type="cellIs" dxfId="116" priority="70" operator="between">
      <formula>"0.01"</formula>
      <formula>"0.75"</formula>
    </cfRule>
  </conditionalFormatting>
  <conditionalFormatting sqref="F40">
    <cfRule type="cellIs" dxfId="115" priority="15" operator="greaterThan">
      <formula>"0.4"</formula>
    </cfRule>
    <cfRule type="cellIs" dxfId="114" priority="69" operator="between">
      <formula>"0.01"</formula>
      <formula>"0.4"</formula>
    </cfRule>
  </conditionalFormatting>
  <conditionalFormatting sqref="B42">
    <cfRule type="cellIs" priority="65" operator="lessThanOrEqual">
      <formula>0.75</formula>
    </cfRule>
    <cfRule type="cellIs" dxfId="113" priority="66" operator="lessThanOrEqual">
      <formula>15000</formula>
    </cfRule>
  </conditionalFormatting>
  <conditionalFormatting sqref="D42">
    <cfRule type="cellIs" priority="20" stopIfTrue="1" operator="equal">
      <formula>0</formula>
    </cfRule>
    <cfRule type="cellIs" dxfId="112" priority="53" operator="lessThanOrEqual">
      <formula>49999</formula>
    </cfRule>
  </conditionalFormatting>
  <conditionalFormatting sqref="C17">
    <cfRule type="cellIs" dxfId="111" priority="52" operator="equal">
      <formula>$F$17</formula>
    </cfRule>
  </conditionalFormatting>
  <conditionalFormatting sqref="F17">
    <cfRule type="cellIs" dxfId="110" priority="49" operator="equal">
      <formula>$C$17</formula>
    </cfRule>
    <cfRule type="cellIs" dxfId="109" priority="50" operator="lessThan">
      <formula>$C$17</formula>
    </cfRule>
    <cfRule type="cellIs" dxfId="108" priority="51" operator="greaterThan">
      <formula>$C$17</formula>
    </cfRule>
  </conditionalFormatting>
  <conditionalFormatting sqref="D17">
    <cfRule type="cellIs" dxfId="107" priority="48" operator="equal">
      <formula>$G$17</formula>
    </cfRule>
  </conditionalFormatting>
  <conditionalFormatting sqref="G17">
    <cfRule type="cellIs" dxfId="106" priority="45" operator="equal">
      <formula>$D$17</formula>
    </cfRule>
    <cfRule type="cellIs" dxfId="105" priority="46" operator="greaterThan">
      <formula>$D$17</formula>
    </cfRule>
    <cfRule type="cellIs" dxfId="104" priority="47" operator="lessThan">
      <formula>$D$17</formula>
    </cfRule>
  </conditionalFormatting>
  <conditionalFormatting sqref="C31">
    <cfRule type="cellIs" dxfId="103" priority="44" operator="equal">
      <formula>$F$31</formula>
    </cfRule>
  </conditionalFormatting>
  <conditionalFormatting sqref="C32">
    <cfRule type="cellIs" dxfId="102" priority="43" operator="equal">
      <formula>$F$32</formula>
    </cfRule>
  </conditionalFormatting>
  <conditionalFormatting sqref="D31">
    <cfRule type="cellIs" dxfId="101" priority="42" operator="equal">
      <formula>$G$31</formula>
    </cfRule>
  </conditionalFormatting>
  <conditionalFormatting sqref="D32">
    <cfRule type="cellIs" dxfId="100" priority="41" operator="equal">
      <formula>$G$32</formula>
    </cfRule>
  </conditionalFormatting>
  <conditionalFormatting sqref="F31">
    <cfRule type="cellIs" dxfId="99" priority="38" operator="lessThan">
      <formula>$C$31</formula>
    </cfRule>
    <cfRule type="cellIs" dxfId="98" priority="39" operator="greaterThan">
      <formula>$C$31</formula>
    </cfRule>
    <cfRule type="cellIs" dxfId="97" priority="40" operator="equal">
      <formula>$C$31</formula>
    </cfRule>
  </conditionalFormatting>
  <conditionalFormatting sqref="F32">
    <cfRule type="cellIs" dxfId="96" priority="33" operator="lessThan">
      <formula>$C$32</formula>
    </cfRule>
    <cfRule type="cellIs" dxfId="95" priority="35" operator="greaterThan">
      <formula>$C$32</formula>
    </cfRule>
    <cfRule type="cellIs" dxfId="94" priority="36" operator="equal">
      <formula>$C$32</formula>
    </cfRule>
    <cfRule type="expression" dxfId="93" priority="3">
      <formula>"SI(SOMME$F$7;$F$19)&gt;50000"</formula>
    </cfRule>
  </conditionalFormatting>
  <conditionalFormatting sqref="G31">
    <cfRule type="cellIs" dxfId="92" priority="30" operator="lessThan">
      <formula>$D$31</formula>
    </cfRule>
    <cfRule type="cellIs" dxfId="91" priority="31" operator="greaterThan">
      <formula>$D$31</formula>
    </cfRule>
    <cfRule type="cellIs" dxfId="90" priority="32" operator="equal">
      <formula>$D$31</formula>
    </cfRule>
  </conditionalFormatting>
  <conditionalFormatting sqref="G32">
    <cfRule type="cellIs" dxfId="89" priority="27" operator="lessThan">
      <formula>$D$32</formula>
    </cfRule>
    <cfRule type="cellIs" dxfId="88" priority="28" operator="greaterThan">
      <formula>$D$32</formula>
    </cfRule>
    <cfRule type="cellIs" dxfId="87" priority="29" operator="equal">
      <formula>$D$32</formula>
    </cfRule>
  </conditionalFormatting>
  <conditionalFormatting sqref="G7">
    <cfRule type="cellIs" dxfId="86" priority="139" operator="greaterThan">
      <formula>$D$40</formula>
    </cfRule>
    <cfRule type="cellIs" dxfId="85" priority="140" operator="greaterThan">
      <formula>45000</formula>
    </cfRule>
  </conditionalFormatting>
  <conditionalFormatting sqref="F7">
    <cfRule type="cellIs" dxfId="84" priority="25" operator="greaterThan">
      <formula>45000</formula>
    </cfRule>
    <cfRule type="cellIs" dxfId="83" priority="26" operator="greaterThan">
      <formula>$C$37</formula>
    </cfRule>
    <cfRule type="expression" dxfId="82" priority="5">
      <formula>"(($C$17)*0.4)&gt;$F$7"</formula>
    </cfRule>
    <cfRule type="expression" dxfId="81" priority="2">
      <formula>(SUM(F7,F19)&gt;50000)</formula>
    </cfRule>
  </conditionalFormatting>
  <conditionalFormatting sqref="D40">
    <cfRule type="cellIs" dxfId="80" priority="23" operator="between">
      <formula>1</formula>
      <formula>45000</formula>
    </cfRule>
    <cfRule type="cellIs" priority="24" operator="equal">
      <formula>0</formula>
    </cfRule>
  </conditionalFormatting>
  <conditionalFormatting sqref="D41">
    <cfRule type="cellIs" priority="21" operator="equal">
      <formula>0</formula>
    </cfRule>
    <cfRule type="cellIs" dxfId="79" priority="22" operator="between">
      <formula>1</formula>
      <formula>15000</formula>
    </cfRule>
  </conditionalFormatting>
  <conditionalFormatting sqref="F41">
    <cfRule type="cellIs" dxfId="78" priority="14" operator="greaterThan">
      <formula>"0.75"</formula>
    </cfRule>
    <cfRule type="cellIs" dxfId="77" priority="17" operator="between">
      <formula>"0.01"</formula>
      <formula>"0.75"</formula>
    </cfRule>
  </conditionalFormatting>
  <conditionalFormatting sqref="C42">
    <cfRule type="cellIs" dxfId="76" priority="13" operator="between">
      <formula>1</formula>
      <formula>49999</formula>
    </cfRule>
  </conditionalFormatting>
  <conditionalFormatting sqref="F19">
    <cfRule type="expression" dxfId="75" priority="1">
      <formula>SUM($F$19,$F$7)&gt;50000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87" orientation="portrait" r:id="rId1"/>
  <rowBreaks count="1" manualBreakCount="1">
    <brk id="35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showGridLines="0" tabSelected="1" zoomScaleNormal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D14" sqref="D14"/>
    </sheetView>
  </sheetViews>
  <sheetFormatPr baseColWidth="10" defaultRowHeight="15" x14ac:dyDescent="0.25"/>
  <cols>
    <col min="1" max="1" width="25.42578125" customWidth="1"/>
    <col min="2" max="2" width="21.7109375" customWidth="1"/>
    <col min="3" max="3" width="22.7109375" customWidth="1"/>
    <col min="4" max="4" width="18.85546875" customWidth="1"/>
    <col min="5" max="5" width="30.7109375" hidden="1" customWidth="1"/>
    <col min="6" max="6" width="18.5703125" hidden="1" customWidth="1"/>
    <col min="7" max="7" width="38" hidden="1" customWidth="1"/>
    <col min="8" max="8" width="26.140625" customWidth="1"/>
    <col min="9" max="9" width="19.85546875" customWidth="1"/>
    <col min="10" max="10" width="22.5703125" hidden="1" customWidth="1"/>
    <col min="11" max="11" width="11.42578125" customWidth="1"/>
  </cols>
  <sheetData>
    <row r="1" spans="1:22" ht="46.5" customHeight="1" x14ac:dyDescent="0.25">
      <c r="A1" s="195" t="s">
        <v>31</v>
      </c>
      <c r="B1" s="196"/>
      <c r="C1" s="196"/>
      <c r="D1" s="197"/>
      <c r="E1" s="136"/>
      <c r="F1" s="193"/>
      <c r="G1" s="193"/>
      <c r="H1" s="193"/>
      <c r="I1" s="194"/>
      <c r="J1" s="184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5.75" customHeight="1" x14ac:dyDescent="0.25">
      <c r="A2" s="198"/>
      <c r="B2" s="199"/>
      <c r="C2" s="199"/>
      <c r="D2" s="200"/>
      <c r="E2" s="187"/>
      <c r="F2" s="188"/>
      <c r="G2" s="188"/>
      <c r="H2" s="188"/>
      <c r="I2" s="189"/>
      <c r="J2" s="185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5.75" thickBot="1" x14ac:dyDescent="0.3">
      <c r="A3" s="182" t="s">
        <v>10</v>
      </c>
      <c r="B3" s="182"/>
      <c r="C3" s="182" t="s">
        <v>30</v>
      </c>
      <c r="D3" s="183"/>
      <c r="E3" s="187"/>
      <c r="F3" s="188"/>
      <c r="G3" s="188"/>
      <c r="H3" s="188"/>
      <c r="I3" s="189"/>
      <c r="J3" s="185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31.5" customHeight="1" thickBot="1" x14ac:dyDescent="0.3">
      <c r="A4" s="201"/>
      <c r="B4" s="201"/>
      <c r="C4" s="181"/>
      <c r="D4" s="158"/>
      <c r="E4" s="187"/>
      <c r="F4" s="188"/>
      <c r="G4" s="188"/>
      <c r="H4" s="188"/>
      <c r="I4" s="189"/>
      <c r="J4" s="185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1.5" customHeight="1" thickBot="1" x14ac:dyDescent="0.3">
      <c r="A5" s="61"/>
      <c r="B5" s="62"/>
      <c r="C5" s="62"/>
      <c r="D5" s="63"/>
      <c r="E5" s="190"/>
      <c r="F5" s="191"/>
      <c r="G5" s="191"/>
      <c r="H5" s="191"/>
      <c r="I5" s="192"/>
      <c r="J5" s="186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44.25" customHeight="1" thickBot="1" x14ac:dyDescent="0.3">
      <c r="A6" s="95" t="s">
        <v>0</v>
      </c>
      <c r="B6" s="95" t="s">
        <v>7</v>
      </c>
      <c r="C6" s="205" t="s">
        <v>27</v>
      </c>
      <c r="D6" s="206"/>
      <c r="E6" s="2" t="s">
        <v>26</v>
      </c>
      <c r="F6" s="205" t="s">
        <v>23</v>
      </c>
      <c r="G6" s="206"/>
      <c r="H6" s="1" t="s">
        <v>3</v>
      </c>
      <c r="I6" s="96" t="s">
        <v>9</v>
      </c>
      <c r="J6" s="23" t="s">
        <v>16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26.25" thickBot="1" x14ac:dyDescent="0.3">
      <c r="A7" s="13" t="s">
        <v>11</v>
      </c>
      <c r="B7" s="95"/>
      <c r="C7" s="95" t="s">
        <v>24</v>
      </c>
      <c r="D7" s="2" t="s">
        <v>25</v>
      </c>
      <c r="E7" s="95"/>
      <c r="F7" s="27" t="s">
        <v>24</v>
      </c>
      <c r="G7" s="27" t="s">
        <v>25</v>
      </c>
      <c r="H7" s="12" t="s">
        <v>1</v>
      </c>
      <c r="I7" s="36"/>
      <c r="J7" s="36">
        <v>0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x14ac:dyDescent="0.25">
      <c r="A8" s="68"/>
      <c r="B8" s="43"/>
      <c r="C8" s="84"/>
      <c r="D8" s="84"/>
      <c r="E8" s="49"/>
      <c r="F8" s="76"/>
      <c r="G8" s="76"/>
      <c r="H8" s="75" t="s">
        <v>35</v>
      </c>
      <c r="I8" s="92"/>
      <c r="J8" s="40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x14ac:dyDescent="0.25">
      <c r="A9" s="68"/>
      <c r="B9" s="43"/>
      <c r="C9" s="49"/>
      <c r="D9" s="49"/>
      <c r="E9" s="49"/>
      <c r="F9" s="76"/>
      <c r="G9" s="76"/>
      <c r="H9" s="75"/>
      <c r="I9" s="92"/>
      <c r="J9" s="40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x14ac:dyDescent="0.25">
      <c r="A10" s="68"/>
      <c r="B10" s="43"/>
      <c r="C10" s="49"/>
      <c r="D10" s="49"/>
      <c r="E10" s="49"/>
      <c r="F10" s="76"/>
      <c r="G10" s="76"/>
      <c r="H10" s="75"/>
      <c r="I10" s="38"/>
      <c r="J10" s="40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 x14ac:dyDescent="0.25">
      <c r="A11" s="68"/>
      <c r="B11" s="43"/>
      <c r="C11" s="49"/>
      <c r="D11" s="49"/>
      <c r="E11" s="49"/>
      <c r="F11" s="76"/>
      <c r="G11" s="76"/>
      <c r="H11" s="75"/>
      <c r="I11" s="38"/>
      <c r="J11" s="40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 x14ac:dyDescent="0.25">
      <c r="A12" s="68"/>
      <c r="B12" s="43"/>
      <c r="C12" s="49"/>
      <c r="D12" s="49"/>
      <c r="E12" s="49"/>
      <c r="F12" s="76"/>
      <c r="G12" s="76"/>
      <c r="H12" s="75"/>
      <c r="I12" s="38"/>
      <c r="J12" s="40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 x14ac:dyDescent="0.25">
      <c r="A13" s="68"/>
      <c r="B13" s="43"/>
      <c r="C13" s="49"/>
      <c r="D13" s="85"/>
      <c r="E13" s="49"/>
      <c r="F13" s="76"/>
      <c r="G13" s="76"/>
      <c r="H13" s="75"/>
      <c r="I13" s="38"/>
      <c r="J13" s="40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 x14ac:dyDescent="0.25">
      <c r="A14" s="68"/>
      <c r="B14" s="43"/>
      <c r="C14" s="49"/>
      <c r="D14" s="49"/>
      <c r="E14" s="49"/>
      <c r="F14" s="76"/>
      <c r="G14" s="76"/>
      <c r="H14" s="75"/>
      <c r="I14" s="38"/>
      <c r="J14" s="40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x14ac:dyDescent="0.25">
      <c r="A15" s="68"/>
      <c r="B15" s="43"/>
      <c r="C15" s="49"/>
      <c r="D15" s="49"/>
      <c r="E15" s="49"/>
      <c r="F15" s="76"/>
      <c r="G15" s="76"/>
      <c r="H15" s="75"/>
      <c r="I15" s="38"/>
      <c r="J15" s="40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ht="15.75" thickBot="1" x14ac:dyDescent="0.3">
      <c r="A16" s="68"/>
      <c r="B16" s="43"/>
      <c r="C16" s="86"/>
      <c r="D16" s="86"/>
      <c r="E16" s="49"/>
      <c r="F16" s="76"/>
      <c r="G16" s="76"/>
      <c r="H16" s="75"/>
      <c r="I16" s="38"/>
      <c r="J16" s="40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 x14ac:dyDescent="0.25">
      <c r="A17" s="81" t="s">
        <v>13</v>
      </c>
      <c r="B17" s="33"/>
      <c r="C17" s="33"/>
      <c r="D17" s="33"/>
      <c r="E17" s="33">
        <f t="shared" ref="E17:G17" si="0">SUM(E8:E16)</f>
        <v>0</v>
      </c>
      <c r="F17" s="33">
        <f t="shared" si="0"/>
        <v>0</v>
      </c>
      <c r="G17" s="33">
        <f t="shared" si="0"/>
        <v>0</v>
      </c>
      <c r="H17" s="35"/>
      <c r="I17" s="87">
        <f>SUM(I7:I16)</f>
        <v>0</v>
      </c>
      <c r="J17" s="89">
        <f>SUM(J7:J16)</f>
        <v>0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2" x14ac:dyDescent="0.25">
      <c r="A18" s="97"/>
      <c r="B18" s="28"/>
      <c r="C18" s="28"/>
      <c r="D18" s="28"/>
      <c r="E18" s="28"/>
      <c r="F18" s="28"/>
      <c r="G18" s="28"/>
      <c r="H18" s="30"/>
      <c r="I18" s="88"/>
      <c r="J18" s="29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spans="1:22" ht="26.25" thickBot="1" x14ac:dyDescent="0.3">
      <c r="A19" s="17" t="s">
        <v>12</v>
      </c>
      <c r="B19" s="15"/>
      <c r="C19" s="15"/>
      <c r="D19" s="15"/>
      <c r="E19" s="31"/>
      <c r="F19" s="31"/>
      <c r="G19" s="31"/>
      <c r="H19" s="32" t="s">
        <v>1</v>
      </c>
      <c r="I19" s="36">
        <v>0</v>
      </c>
      <c r="J19" s="36">
        <v>0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1:22" x14ac:dyDescent="0.25">
      <c r="A20" s="68"/>
      <c r="B20" s="46"/>
      <c r="C20" s="69"/>
      <c r="D20" s="69"/>
      <c r="E20" s="70"/>
      <c r="F20" s="71"/>
      <c r="G20" s="71"/>
      <c r="H20" s="72"/>
      <c r="I20" s="73"/>
      <c r="J20" s="40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1:22" x14ac:dyDescent="0.25">
      <c r="A21" s="68"/>
      <c r="B21" s="46"/>
      <c r="C21" s="50"/>
      <c r="D21" s="50"/>
      <c r="E21" s="50"/>
      <c r="F21" s="74"/>
      <c r="G21" s="74"/>
      <c r="H21" s="75"/>
      <c r="I21" s="38"/>
      <c r="J21" s="4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22" x14ac:dyDescent="0.25">
      <c r="A22" s="68"/>
      <c r="B22" s="46"/>
      <c r="C22" s="50"/>
      <c r="D22" s="50"/>
      <c r="E22" s="50"/>
      <c r="F22" s="74"/>
      <c r="G22" s="74"/>
      <c r="H22" s="75"/>
      <c r="I22" s="38"/>
      <c r="J22" s="40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22" x14ac:dyDescent="0.25">
      <c r="A23" s="68"/>
      <c r="B23" s="46"/>
      <c r="C23" s="50"/>
      <c r="D23" s="50"/>
      <c r="E23" s="50"/>
      <c r="F23" s="74"/>
      <c r="G23" s="74"/>
      <c r="H23" s="75"/>
      <c r="I23" s="38"/>
      <c r="J23" s="40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1:22" x14ac:dyDescent="0.25">
      <c r="A24" s="68"/>
      <c r="B24" s="46"/>
      <c r="C24" s="50"/>
      <c r="D24" s="50"/>
      <c r="E24" s="50"/>
      <c r="F24" s="74"/>
      <c r="G24" s="74"/>
      <c r="H24" s="75"/>
      <c r="I24" s="38"/>
      <c r="J24" s="40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x14ac:dyDescent="0.25">
      <c r="A25" s="68"/>
      <c r="B25" s="46"/>
      <c r="C25" s="50"/>
      <c r="D25" s="50"/>
      <c r="E25" s="50"/>
      <c r="F25" s="74"/>
      <c r="G25" s="74"/>
      <c r="H25" s="75"/>
      <c r="I25" s="38"/>
      <c r="J25" s="40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1:22" x14ac:dyDescent="0.25">
      <c r="A26" s="68"/>
      <c r="B26" s="46"/>
      <c r="C26" s="50"/>
      <c r="D26" s="50"/>
      <c r="E26" s="50"/>
      <c r="F26" s="74"/>
      <c r="G26" s="74"/>
      <c r="H26" s="75"/>
      <c r="I26" s="38"/>
      <c r="J26" s="40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</row>
    <row r="27" spans="1:22" x14ac:dyDescent="0.25">
      <c r="A27" s="68"/>
      <c r="B27" s="43"/>
      <c r="C27" s="49"/>
      <c r="D27" s="49"/>
      <c r="E27" s="49"/>
      <c r="F27" s="76"/>
      <c r="G27" s="76"/>
      <c r="H27" s="75"/>
      <c r="I27" s="38"/>
      <c r="J27" s="40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</row>
    <row r="28" spans="1:22" x14ac:dyDescent="0.25">
      <c r="A28" s="75"/>
      <c r="B28" s="46"/>
      <c r="C28" s="50"/>
      <c r="D28" s="50"/>
      <c r="E28" s="50"/>
      <c r="F28" s="74"/>
      <c r="G28" s="74"/>
      <c r="H28" s="75"/>
      <c r="I28" s="38"/>
      <c r="J28" s="40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</row>
    <row r="29" spans="1:22" x14ac:dyDescent="0.25">
      <c r="A29" s="75"/>
      <c r="B29" s="46"/>
      <c r="C29" s="50"/>
      <c r="D29" s="50"/>
      <c r="E29" s="50"/>
      <c r="F29" s="74"/>
      <c r="G29" s="74"/>
      <c r="H29" s="75"/>
      <c r="I29" s="38"/>
      <c r="J29" s="40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22" ht="15.75" thickBot="1" x14ac:dyDescent="0.3">
      <c r="A30" s="77"/>
      <c r="B30" s="47"/>
      <c r="C30" s="78"/>
      <c r="D30" s="78"/>
      <c r="E30" s="51"/>
      <c r="F30" s="79"/>
      <c r="G30" s="79"/>
      <c r="H30" s="80"/>
      <c r="I30" s="39"/>
      <c r="J30" s="41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.75" thickBot="1" x14ac:dyDescent="0.3">
      <c r="A31" s="81" t="s">
        <v>14</v>
      </c>
      <c r="B31" s="33">
        <f>SUM(B20:B30)</f>
        <v>0</v>
      </c>
      <c r="C31" s="33">
        <f>SUM(C20:C30)</f>
        <v>0</v>
      </c>
      <c r="D31" s="33">
        <f>SUM(D20:D30)</f>
        <v>0</v>
      </c>
      <c r="E31" s="35">
        <f t="shared" ref="E31:G31" si="1">SUM(E20:E30)</f>
        <v>0</v>
      </c>
      <c r="F31" s="35">
        <f t="shared" si="1"/>
        <v>0</v>
      </c>
      <c r="G31" s="35">
        <f t="shared" si="1"/>
        <v>0</v>
      </c>
      <c r="H31" s="82"/>
      <c r="I31" s="87">
        <f>SUM(I19:I30)</f>
        <v>0</v>
      </c>
      <c r="J31" s="89">
        <f>SUM(J19:J30)</f>
        <v>0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</row>
    <row r="32" spans="1:22" ht="14.25" customHeight="1" thickBot="1" x14ac:dyDescent="0.3">
      <c r="A32" s="83" t="s">
        <v>17</v>
      </c>
      <c r="B32" s="66">
        <f t="shared" ref="B32:G32" si="2">SUM(B17,B31)</f>
        <v>0</v>
      </c>
      <c r="C32" s="67">
        <f t="shared" si="2"/>
        <v>0</v>
      </c>
      <c r="D32" s="67">
        <f t="shared" si="2"/>
        <v>0</v>
      </c>
      <c r="E32" s="66">
        <f t="shared" si="2"/>
        <v>0</v>
      </c>
      <c r="F32" s="66">
        <f t="shared" si="2"/>
        <v>0</v>
      </c>
      <c r="G32" s="67">
        <f t="shared" si="2"/>
        <v>0</v>
      </c>
      <c r="H32" s="83" t="s">
        <v>4</v>
      </c>
      <c r="I32" s="67">
        <f>SUM(I17,I31)</f>
        <v>0</v>
      </c>
      <c r="J32" s="67">
        <f>SUM(J17,J31)</f>
        <v>0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1:22" ht="13.5" customHeight="1" x14ac:dyDescent="0.25">
      <c r="A33" s="173" t="s">
        <v>5</v>
      </c>
      <c r="B33" s="168"/>
      <c r="C33" s="168"/>
      <c r="D33" s="168"/>
      <c r="E33" s="168"/>
      <c r="F33" s="168"/>
      <c r="G33" s="168"/>
      <c r="H33" s="168"/>
      <c r="I33" s="174"/>
      <c r="J33" s="137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1:22" ht="10.5" customHeight="1" x14ac:dyDescent="0.25">
      <c r="A34" s="175"/>
      <c r="B34" s="176"/>
      <c r="C34" s="176"/>
      <c r="D34" s="176"/>
      <c r="E34" s="176"/>
      <c r="F34" s="176"/>
      <c r="G34" s="176"/>
      <c r="H34" s="176"/>
      <c r="I34" s="177"/>
      <c r="J34" s="138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:22" ht="133.5" customHeight="1" thickBot="1" x14ac:dyDescent="0.3">
      <c r="A35" s="202"/>
      <c r="B35" s="203"/>
      <c r="C35" s="203"/>
      <c r="D35" s="203"/>
      <c r="E35" s="203"/>
      <c r="F35" s="203"/>
      <c r="G35" s="203"/>
      <c r="H35" s="203"/>
      <c r="I35" s="204"/>
      <c r="J35" s="5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:22" ht="31.5" hidden="1" customHeight="1" thickBot="1" x14ac:dyDescent="0.3">
      <c r="A36" s="19" t="s">
        <v>18</v>
      </c>
      <c r="B36" s="37">
        <f>(MIN(45000,I7))</f>
        <v>45000</v>
      </c>
      <c r="C36" s="37">
        <f>(MIN(45000,0.4*C17))</f>
        <v>0</v>
      </c>
      <c r="D36" s="37">
        <f>(MIN(45000,0.4*D17))</f>
        <v>0</v>
      </c>
      <c r="E36" s="26"/>
      <c r="F36" s="22"/>
      <c r="G36" s="22"/>
      <c r="H36" s="65" t="s">
        <v>15</v>
      </c>
      <c r="I36" s="6">
        <f>(I7)/45000</f>
        <v>0</v>
      </c>
      <c r="J36" s="57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34.5" hidden="1" customHeight="1" thickBot="1" x14ac:dyDescent="0.3">
      <c r="A37" s="19" t="s">
        <v>33</v>
      </c>
      <c r="B37" s="37">
        <f>(MIN(15000,I19))</f>
        <v>0</v>
      </c>
      <c r="C37" s="37">
        <f t="shared" ref="C37:D37" si="3">(MIN(15000,0.75*C31))</f>
        <v>0</v>
      </c>
      <c r="D37" s="37">
        <f t="shared" si="3"/>
        <v>0</v>
      </c>
      <c r="E37" s="26"/>
      <c r="F37" s="22"/>
      <c r="G37" s="22"/>
      <c r="H37" s="64" t="s">
        <v>2</v>
      </c>
      <c r="I37" s="6">
        <f>(I19)/15000</f>
        <v>0</v>
      </c>
      <c r="J37" s="58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:22" ht="36.75" hidden="1" customHeight="1" thickBot="1" x14ac:dyDescent="0.3">
      <c r="A38" s="19" t="s">
        <v>29</v>
      </c>
      <c r="B38" s="37">
        <f>ROUNDUP(MIN(SUM(B36,B37),50000),0)</f>
        <v>45000</v>
      </c>
      <c r="C38" s="37">
        <f>(MIN(SUM(C36,C37),50000))</f>
        <v>0</v>
      </c>
      <c r="D38" s="37">
        <f>(MIN(SUM(D36,D37),50000))</f>
        <v>0</v>
      </c>
      <c r="E38" s="26"/>
      <c r="F38" s="22"/>
      <c r="G38" s="22"/>
      <c r="H38" s="94"/>
      <c r="I38" s="26"/>
      <c r="J38" s="59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2" ht="48.75" hidden="1" customHeight="1" thickBot="1" x14ac:dyDescent="0.3">
      <c r="A39" s="19" t="s">
        <v>19</v>
      </c>
      <c r="B39" s="26"/>
      <c r="C39" s="26"/>
      <c r="D39" s="26"/>
      <c r="E39" s="37">
        <f>(MIN(45000, 0.4*E17))</f>
        <v>0</v>
      </c>
      <c r="F39" s="37">
        <f>ROUNDUP(MIN(45000, 0.4*F17),0)</f>
        <v>0</v>
      </c>
      <c r="G39" s="37">
        <f>ROUNDUP(MIN(45000, 0.4*G17),0)</f>
        <v>0</v>
      </c>
      <c r="H39" s="56" t="s">
        <v>15</v>
      </c>
      <c r="I39" s="6">
        <f>J7/45000</f>
        <v>0</v>
      </c>
      <c r="J39" s="59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</row>
    <row r="40" spans="1:22" ht="46.5" hidden="1" customHeight="1" thickBot="1" x14ac:dyDescent="0.3">
      <c r="A40" s="19" t="s">
        <v>20</v>
      </c>
      <c r="B40" s="26"/>
      <c r="C40" s="26"/>
      <c r="D40" s="26"/>
      <c r="E40" s="37">
        <f>(MIN(15000,0.75*E31))</f>
        <v>0</v>
      </c>
      <c r="F40" s="37">
        <f>MIN(15000, 0.75*F31)</f>
        <v>0</v>
      </c>
      <c r="G40" s="37">
        <f>(MIN(45000,0.75*G31))</f>
        <v>0</v>
      </c>
      <c r="H40" s="56" t="s">
        <v>2</v>
      </c>
      <c r="I40" s="25">
        <f>(J19)/15000</f>
        <v>0</v>
      </c>
      <c r="J40" s="59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22" ht="20.25" hidden="1" customHeight="1" thickBot="1" x14ac:dyDescent="0.3">
      <c r="A41" s="52" t="s">
        <v>28</v>
      </c>
      <c r="B41" s="26"/>
      <c r="C41" s="26"/>
      <c r="D41" s="26"/>
      <c r="E41" s="37">
        <f>ROUNDUP(MIN(SUM(E39:E40),50000),0)</f>
        <v>0</v>
      </c>
      <c r="F41" s="37">
        <f>ROUNDUP(MIN(SUM(F39:F40),50000),0)</f>
        <v>0</v>
      </c>
      <c r="G41" s="37">
        <f>ROUNDUP(MIN(SUM(G39:G40),50000),0)</f>
        <v>0</v>
      </c>
      <c r="H41" s="207"/>
      <c r="I41" s="208"/>
      <c r="J41" s="60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1:22" x14ac:dyDescent="0.25">
      <c r="A42" s="98" t="s">
        <v>21</v>
      </c>
      <c r="B42" s="90"/>
      <c r="C42" s="90"/>
      <c r="D42" s="90"/>
      <c r="E42" s="90"/>
      <c r="F42" s="90"/>
      <c r="G42" s="90"/>
      <c r="H42" s="90"/>
      <c r="I42" s="91"/>
      <c r="J42" s="178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x14ac:dyDescent="0.25">
      <c r="A43" s="209" t="s">
        <v>22</v>
      </c>
      <c r="B43" s="144"/>
      <c r="C43" s="144"/>
      <c r="D43" s="144"/>
      <c r="E43" s="144"/>
      <c r="F43" s="144"/>
      <c r="G43" s="144"/>
      <c r="H43" s="144"/>
      <c r="I43" s="210"/>
      <c r="J43" s="179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:22" x14ac:dyDescent="0.25">
      <c r="A44" s="209" t="s">
        <v>34</v>
      </c>
      <c r="B44" s="144"/>
      <c r="C44" s="144"/>
      <c r="D44" s="144"/>
      <c r="E44" s="144"/>
      <c r="F44" s="144"/>
      <c r="G44" s="144"/>
      <c r="H44" s="144"/>
      <c r="I44" s="210"/>
      <c r="J44" s="179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ht="15.75" thickBot="1" x14ac:dyDescent="0.3">
      <c r="A45" s="99"/>
      <c r="B45" s="54"/>
      <c r="C45" s="54"/>
      <c r="D45" s="54"/>
      <c r="E45" s="54"/>
      <c r="F45" s="54"/>
      <c r="G45" s="54"/>
      <c r="H45" s="54"/>
      <c r="I45" s="55"/>
      <c r="J45" s="180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</sheetData>
  <mergeCells count="16">
    <mergeCell ref="A33:I34"/>
    <mergeCell ref="J42:J45"/>
    <mergeCell ref="C4:D4"/>
    <mergeCell ref="A3:B3"/>
    <mergeCell ref="C3:D3"/>
    <mergeCell ref="J1:J5"/>
    <mergeCell ref="E2:I5"/>
    <mergeCell ref="F1:I1"/>
    <mergeCell ref="A1:D2"/>
    <mergeCell ref="A4:B4"/>
    <mergeCell ref="A35:I35"/>
    <mergeCell ref="C6:D6"/>
    <mergeCell ref="H41:I41"/>
    <mergeCell ref="A43:I43"/>
    <mergeCell ref="A44:I44"/>
    <mergeCell ref="F6:G6"/>
  </mergeCells>
  <conditionalFormatting sqref="E40:G40">
    <cfRule type="cellIs" priority="132" operator="equal">
      <formula>0</formula>
    </cfRule>
    <cfRule type="cellIs" dxfId="74" priority="133" operator="between">
      <formula>1</formula>
      <formula>45000</formula>
    </cfRule>
  </conditionalFormatting>
  <conditionalFormatting sqref="J19">
    <cfRule type="cellIs" dxfId="73" priority="189" operator="greaterThan">
      <formula>15000</formula>
    </cfRule>
  </conditionalFormatting>
  <conditionalFormatting sqref="H37 A37:D37">
    <cfRule type="cellIs" dxfId="72" priority="186" operator="between">
      <formula>15000</formula>
      <formula>1</formula>
    </cfRule>
  </conditionalFormatting>
  <conditionalFormatting sqref="A38">
    <cfRule type="cellIs" priority="184" operator="lessThanOrEqual">
      <formula>0.75</formula>
    </cfRule>
    <cfRule type="cellIs" dxfId="71" priority="185" operator="lessThanOrEqual">
      <formula>15000</formula>
    </cfRule>
  </conditionalFormatting>
  <conditionalFormatting sqref="B38:D38">
    <cfRule type="cellIs" priority="165" operator="equal">
      <formula>0</formula>
    </cfRule>
  </conditionalFormatting>
  <conditionalFormatting sqref="B36:D36">
    <cfRule type="cellIs" priority="168" operator="equal">
      <formula>0</formula>
    </cfRule>
    <cfRule type="cellIs" dxfId="70" priority="177" operator="between">
      <formula>45000</formula>
      <formula>1</formula>
    </cfRule>
  </conditionalFormatting>
  <conditionalFormatting sqref="I36">
    <cfRule type="cellIs" dxfId="69" priority="43" operator="greaterThan">
      <formula>0.4</formula>
    </cfRule>
    <cfRule type="cellIs" dxfId="68" priority="176" operator="lessThanOrEqual">
      <formula>"0.40"</formula>
    </cfRule>
  </conditionalFormatting>
  <conditionalFormatting sqref="I37">
    <cfRule type="cellIs" dxfId="67" priority="42" operator="lessThanOrEqual">
      <formula>"0.75"</formula>
    </cfRule>
    <cfRule type="cellIs" dxfId="66" priority="175" operator="greaterThan">
      <formula>0.75</formula>
    </cfRule>
  </conditionalFormatting>
  <conditionalFormatting sqref="A41">
    <cfRule type="cellIs" priority="172" operator="lessThanOrEqual">
      <formula>0.75</formula>
    </cfRule>
    <cfRule type="cellIs" dxfId="65" priority="173" operator="lessThanOrEqual">
      <formula>15000</formula>
    </cfRule>
  </conditionalFormatting>
  <conditionalFormatting sqref="E41:G41">
    <cfRule type="cellIs" priority="162" stopIfTrue="1" operator="equal">
      <formula>0</formula>
    </cfRule>
  </conditionalFormatting>
  <conditionalFormatting sqref="B37:D37">
    <cfRule type="cellIs" priority="167" operator="equal">
      <formula>0</formula>
    </cfRule>
  </conditionalFormatting>
  <conditionalFormatting sqref="E39:G39">
    <cfRule type="cellIs" dxfId="64" priority="134" operator="between">
      <formula>1</formula>
      <formula>45000</formula>
    </cfRule>
    <cfRule type="cellIs" priority="135" operator="equal">
      <formula>0</formula>
    </cfRule>
  </conditionalFormatting>
  <conditionalFormatting sqref="F36:G36">
    <cfRule type="cellIs" priority="130" operator="equal">
      <formula>0</formula>
    </cfRule>
    <cfRule type="cellIs" dxfId="63" priority="131" operator="between">
      <formula>45000</formula>
      <formula>1</formula>
    </cfRule>
  </conditionalFormatting>
  <conditionalFormatting sqref="F37:G37">
    <cfRule type="cellIs" dxfId="62" priority="129" operator="between">
      <formula>15000</formula>
      <formula>1</formula>
    </cfRule>
  </conditionalFormatting>
  <conditionalFormatting sqref="F37:G37">
    <cfRule type="cellIs" priority="128" operator="equal">
      <formula>0</formula>
    </cfRule>
  </conditionalFormatting>
  <conditionalFormatting sqref="F38">
    <cfRule type="cellIs" priority="119" stopIfTrue="1" operator="equal">
      <formula>0</formula>
    </cfRule>
  </conditionalFormatting>
  <conditionalFormatting sqref="G38">
    <cfRule type="cellIs" priority="116" stopIfTrue="1" operator="equal">
      <formula>0</formula>
    </cfRule>
  </conditionalFormatting>
  <conditionalFormatting sqref="E41:G41">
    <cfRule type="cellIs" dxfId="61" priority="163" operator="lessThanOrEqual">
      <formula>$E$41</formula>
    </cfRule>
  </conditionalFormatting>
  <conditionalFormatting sqref="I19">
    <cfRule type="cellIs" dxfId="60" priority="90" operator="greaterThan">
      <formula>15000</formula>
    </cfRule>
    <cfRule type="expression" dxfId="59" priority="3">
      <formula>SUM($I$7,$I$19)&gt;50000</formula>
    </cfRule>
  </conditionalFormatting>
  <conditionalFormatting sqref="B17:D17">
    <cfRule type="expression" dxfId="58" priority="88">
      <formula>SUM($C$17:$D$17)&lt;&gt;$B$17</formula>
    </cfRule>
    <cfRule type="expression" dxfId="57" priority="89">
      <formula>SUM($C$17:$D$17)=$B$17</formula>
    </cfRule>
  </conditionalFormatting>
  <conditionalFormatting sqref="I7:J7">
    <cfRule type="cellIs" dxfId="56" priority="87" operator="greaterThan">
      <formula>45000</formula>
    </cfRule>
  </conditionalFormatting>
  <conditionalFormatting sqref="J19">
    <cfRule type="cellIs" dxfId="55" priority="188" operator="greaterThan">
      <formula>$E$40</formula>
    </cfRule>
  </conditionalFormatting>
  <conditionalFormatting sqref="I19">
    <cfRule type="cellIs" dxfId="54" priority="91" operator="greaterThan">
      <formula>$B$37</formula>
    </cfRule>
  </conditionalFormatting>
  <conditionalFormatting sqref="H38 A38:D38">
    <cfRule type="cellIs" dxfId="53" priority="79" operator="between">
      <formula>1</formula>
      <formula>49999</formula>
    </cfRule>
  </conditionalFormatting>
  <conditionalFormatting sqref="E17">
    <cfRule type="expression" dxfId="52" priority="75">
      <formula>SUM($F$17:$G$17)&lt;&gt;$E$17</formula>
    </cfRule>
    <cfRule type="expression" dxfId="51" priority="76">
      <formula>SUM($F$17:$F$17)=$F$17</formula>
    </cfRule>
  </conditionalFormatting>
  <conditionalFormatting sqref="F17:G17">
    <cfRule type="expression" dxfId="50" priority="73">
      <formula>SUM($F$17:$G$17)&lt;&gt;$E$17</formula>
    </cfRule>
    <cfRule type="expression" dxfId="49" priority="74">
      <formula>SUM($F$17:$G$17)=$E$17</formula>
    </cfRule>
  </conditionalFormatting>
  <conditionalFormatting sqref="E31:G31">
    <cfRule type="expression" dxfId="48" priority="71">
      <formula>SUM($F$31:$G$31)=$E$31</formula>
    </cfRule>
    <cfRule type="expression" dxfId="47" priority="72">
      <formula>SUM($F$31:$G$31)&lt;&gt;$E$31</formula>
    </cfRule>
  </conditionalFormatting>
  <conditionalFormatting sqref="E32">
    <cfRule type="expression" dxfId="46" priority="65">
      <formula>SUM($F$32:$G$33)=$E$32</formula>
    </cfRule>
    <cfRule type="expression" dxfId="45" priority="66">
      <formula>SUM($F$31:$G$31)&lt;&gt;$E$31</formula>
    </cfRule>
  </conditionalFormatting>
  <conditionalFormatting sqref="F32">
    <cfRule type="expression" dxfId="44" priority="63">
      <formula>SUM($F$32:$G$32)=$E$32</formula>
    </cfRule>
    <cfRule type="expression" dxfId="43" priority="64">
      <formula>SUM($F$32:$G$32)&lt;&gt;$E$32</formula>
    </cfRule>
  </conditionalFormatting>
  <conditionalFormatting sqref="G32">
    <cfRule type="expression" dxfId="42" priority="61">
      <formula>SUM($F$32:$G$32)=$E$32</formula>
    </cfRule>
    <cfRule type="expression" dxfId="41" priority="62">
      <formula>SUM($F$32:$G$32)&lt;&gt;$E$32</formula>
    </cfRule>
  </conditionalFormatting>
  <conditionalFormatting sqref="I7">
    <cfRule type="cellIs" dxfId="40" priority="56" operator="notEqual">
      <formula>$B$36</formula>
    </cfRule>
    <cfRule type="expression" dxfId="39" priority="4">
      <formula>SUM($I$7,$I$19)&gt;50000</formula>
    </cfRule>
    <cfRule type="cellIs" dxfId="38" priority="2" operator="greaterThan">
      <formula>"0.4*$B$17"</formula>
    </cfRule>
    <cfRule type="cellIs" dxfId="37" priority="1" operator="equal">
      <formula>0</formula>
    </cfRule>
  </conditionalFormatting>
  <conditionalFormatting sqref="J7">
    <cfRule type="cellIs" dxfId="36" priority="54" operator="notEqual">
      <formula>$E$39</formula>
    </cfRule>
  </conditionalFormatting>
  <conditionalFormatting sqref="J17">
    <cfRule type="expression" dxfId="35" priority="52">
      <formula>SUM($F$17:$G$17)&lt;&gt;$J$17</formula>
    </cfRule>
    <cfRule type="expression" dxfId="34" priority="53">
      <formula>SUM($F$17:$G$17)=$J$17</formula>
    </cfRule>
  </conditionalFormatting>
  <conditionalFormatting sqref="I39">
    <cfRule type="cellIs" dxfId="33" priority="41" operator="greaterThan">
      <formula>"0.75"</formula>
    </cfRule>
    <cfRule type="cellIs" dxfId="32" priority="45" operator="lessThanOrEqual">
      <formula>"0.40"</formula>
    </cfRule>
  </conditionalFormatting>
  <conditionalFormatting sqref="I40">
    <cfRule type="cellIs" dxfId="31" priority="40" operator="greaterThan">
      <formula>"0.75"</formula>
    </cfRule>
    <cfRule type="cellIs" dxfId="30" priority="44" operator="lessThanOrEqual">
      <formula>"0.75"</formula>
    </cfRule>
  </conditionalFormatting>
  <conditionalFormatting sqref="B32">
    <cfRule type="expression" dxfId="29" priority="26">
      <formula>SUM($C$32:$D$32)=$B$32</formula>
    </cfRule>
    <cfRule type="expression" dxfId="28" priority="27">
      <formula>SUM($C$32:$D$32)&lt;&gt;$B$32</formula>
    </cfRule>
    <cfRule type="expression" dxfId="27" priority="28">
      <formula>SUM($C$32:$D$32)&lt;&gt;$B$32</formula>
    </cfRule>
    <cfRule type="expression" dxfId="26" priority="29">
      <formula>SUM($C$32:$D$32)=$I$32</formula>
    </cfRule>
  </conditionalFormatting>
  <conditionalFormatting sqref="C32">
    <cfRule type="expression" dxfId="25" priority="23">
      <formula>SUM($C$32:$D$32)&lt;&gt;$B$32</formula>
    </cfRule>
    <cfRule type="expression" dxfId="24" priority="24">
      <formula>SUM($C$32:$D$32)=$B$32</formula>
    </cfRule>
  </conditionalFormatting>
  <conditionalFormatting sqref="D32">
    <cfRule type="expression" dxfId="23" priority="21">
      <formula>SUM($C$32:$D$32)=$B$32</formula>
    </cfRule>
    <cfRule type="expression" dxfId="22" priority="22">
      <formula>SUM($C$32:$D$32)&lt;&gt;$B$32</formula>
    </cfRule>
  </conditionalFormatting>
  <conditionalFormatting sqref="I32">
    <cfRule type="expression" dxfId="21" priority="19">
      <formula>SUM($C$32:$D$32)&lt;&gt;$B$32</formula>
    </cfRule>
    <cfRule type="expression" dxfId="20" priority="20">
      <formula>SUM($C$32:$D$32)=$B$32</formula>
    </cfRule>
  </conditionalFormatting>
  <conditionalFormatting sqref="J31">
    <cfRule type="expression" dxfId="19" priority="17">
      <formula>SUM($F$31:$G$31)=$J$31</formula>
    </cfRule>
    <cfRule type="expression" dxfId="18" priority="18">
      <formula>SUM($F$31:$G$31)&lt;&gt;$J$31</formula>
    </cfRule>
  </conditionalFormatting>
  <conditionalFormatting sqref="J32">
    <cfRule type="expression" dxfId="17" priority="15">
      <formula>SUM($F$32:$G$32)&lt;&gt;$J$32</formula>
    </cfRule>
    <cfRule type="expression" dxfId="16" priority="16">
      <formula>SUM($F$32:$G$32)=$J$32</formula>
    </cfRule>
  </conditionalFormatting>
  <conditionalFormatting sqref="I17">
    <cfRule type="expression" dxfId="15" priority="14">
      <formula>SUM($C$17:$D$17)=$I$17</formula>
    </cfRule>
    <cfRule type="expression" dxfId="14" priority="13">
      <formula>SUM($C$17:$D$17)&lt;&gt;$I$17</formula>
    </cfRule>
    <cfRule type="expression" dxfId="13" priority="12">
      <formula>$B$17&lt;&gt;$I$17</formula>
    </cfRule>
    <cfRule type="expression" dxfId="12" priority="11" stopIfTrue="1">
      <formula>$B$17=$I$17</formula>
    </cfRule>
  </conditionalFormatting>
  <conditionalFormatting sqref="B31:D31">
    <cfRule type="expression" dxfId="11" priority="9">
      <formula>SUM($C$31:$D$31)&lt;&gt;$B$31</formula>
    </cfRule>
    <cfRule type="expression" dxfId="10" priority="10">
      <formula>SUM($C$31:$D$31)=$B$31</formula>
    </cfRule>
  </conditionalFormatting>
  <conditionalFormatting sqref="I31">
    <cfRule type="expression" dxfId="9" priority="5">
      <formula>$B$31=$I$31</formula>
    </cfRule>
    <cfRule type="expression" dxfId="8" priority="6">
      <formula>$B$31&lt;&gt;$I$31</formula>
    </cfRule>
    <cfRule type="expression" dxfId="7" priority="7">
      <formula>SUM($C$31:$D$31)&lt;&gt;$I$31</formula>
    </cfRule>
    <cfRule type="expression" dxfId="6" priority="8">
      <formula>SUM($C$31:$D$31)=$I$31</formula>
    </cfRule>
  </conditionalFormatting>
  <pageMargins left="0.7" right="0.7" top="0.75" bottom="0.75" header="0.3" footer="0.3"/>
  <pageSetup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2" operator="greaterThan" id="{6BFCDEF7-AA55-4A84-9FA1-6E3A28AE9DE1}">
            <xm:f>'Projet 1 an'!#REF!</xm:f>
            <x14:dxf>
              <fill>
                <patternFill>
                  <bgColor rgb="FFFF0000"/>
                </patternFill>
              </fill>
            </x14:dxf>
          </x14:cfRule>
          <xm:sqref>E30:G30</xm:sqref>
        </x14:conditionalFormatting>
        <x14:conditionalFormatting xmlns:xm="http://schemas.microsoft.com/office/excel/2006/main">
          <x14:cfRule type="cellIs" priority="193" operator="greaterThan" id="{B47D2254-7FED-491A-806C-AB692B1DEA55}">
            <xm:f>'Projet 1 an'!#REF!</xm:f>
            <x14:dxf>
              <fill>
                <patternFill>
                  <bgColor rgb="FFFF0000"/>
                </patternFill>
              </fill>
            </x14:dxf>
          </x14:cfRule>
          <xm:sqref>B29:D29</xm:sqref>
        </x14:conditionalFormatting>
        <x14:conditionalFormatting xmlns:xm="http://schemas.microsoft.com/office/excel/2006/main">
          <x14:cfRule type="cellIs" priority="194" operator="greaterThan" id="{11164964-DC1B-46BA-AC1D-5217D5D2E267}">
            <xm:f>'Projet 1 an'!#REF!</xm:f>
            <x14:dxf>
              <fill>
                <patternFill>
                  <bgColor rgb="FFFF0000"/>
                </patternFill>
              </fill>
            </x14:dxf>
          </x14:cfRule>
          <xm:sqref>E29:G29</xm:sqref>
        </x14:conditionalFormatting>
        <x14:conditionalFormatting xmlns:xm="http://schemas.microsoft.com/office/excel/2006/main">
          <x14:cfRule type="cellIs" priority="195" operator="greaterThan" id="{4987F595-DD1D-4E64-9F5E-EC0BBF8A10C8}">
            <xm:f>'Projet 1 an'!#REF!</xm:f>
            <x14:dxf>
              <fill>
                <patternFill>
                  <bgColor rgb="FFFF0000"/>
                </patternFill>
              </fill>
            </x14:dxf>
          </x14:cfRule>
          <xm:sqref>B30:D30</xm:sqref>
        </x14:conditionalFormatting>
        <x14:conditionalFormatting xmlns:xm="http://schemas.microsoft.com/office/excel/2006/main">
          <x14:cfRule type="cellIs" priority="223" operator="notEqual" id="{BFE85643-B898-4FAC-8445-FAD3C8FF1370}">
            <xm:f>'Projet 1 an'!#REF!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4" operator="equal" id="{A826EF27-79D8-4F9D-B326-1D6B8111460A}">
            <xm:f>'Projet 1 an'!#REF!</xm:f>
            <x14:dxf>
              <fill>
                <patternFill>
                  <bgColor rgb="FF92D050"/>
                </patternFill>
              </fill>
            </x14:dxf>
          </x14:cfRule>
          <xm:sqref>F38:G38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Projet 1 an</vt:lpstr>
      <vt:lpstr>Projet 2 ans</vt:lpstr>
      <vt:lpstr>'Projet 1 an'!Zone_d_impression</vt:lpstr>
      <vt:lpstr>'Projet 2 ans'!Zone_d_impression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2018-05-18T19:07:03Z</dcterms:modified>
</cp:coreProperties>
</file>